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cts\18xxxx\180583 horticulture box\00_fiat\bom\"/>
    </mc:Choice>
  </mc:AlternateContent>
  <xr:revisionPtr revIDLastSave="0" documentId="13_ncr:1_{699F92A0-4769-459F-87DF-B9B149A7A27B}" xr6:coauthVersionLast="43" xr6:coauthVersionMax="43" xr10:uidLastSave="{00000000-0000-0000-0000-000000000000}"/>
  <bookViews>
    <workbookView xWindow="675" yWindow="675" windowWidth="26310" windowHeight="13485" tabRatio="991" xr2:uid="{00000000-000D-0000-FFFF-FFFF00000000}"/>
  </bookViews>
  <sheets>
    <sheet name="BOM" sheetId="1" r:id="rId1"/>
    <sheet name="history" sheetId="2" r:id="rId2"/>
  </sheets>
  <definedNames>
    <definedName name="_xlnm.Print_Area" localSheetId="0">BOM!$A$1:$K$63</definedName>
    <definedName name="Print_Area_0" localSheetId="0">BOM!$A$1:$K$63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L44" i="1" l="1"/>
  <c r="L43" i="1"/>
  <c r="F43" i="1"/>
  <c r="F26" i="1" l="1"/>
  <c r="L26" i="1"/>
  <c r="F17" i="1"/>
  <c r="L17" i="1"/>
  <c r="F23" i="1" l="1"/>
  <c r="L23" i="1"/>
  <c r="F42" i="1" l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5" i="1"/>
  <c r="F24" i="1"/>
  <c r="F22" i="1"/>
  <c r="F21" i="1"/>
  <c r="F20" i="1"/>
  <c r="F19" i="1"/>
  <c r="F16" i="1"/>
  <c r="F15" i="1"/>
  <c r="F14" i="1"/>
  <c r="F13" i="1"/>
  <c r="F12" i="1"/>
  <c r="F10" i="1"/>
  <c r="F9" i="1"/>
  <c r="F8" i="1"/>
  <c r="F7" i="1"/>
  <c r="F6" i="1"/>
  <c r="F5" i="1"/>
  <c r="F4" i="1"/>
  <c r="F27" i="1" l="1"/>
  <c r="F37" i="1"/>
  <c r="F18" i="1"/>
  <c r="F11" i="1"/>
  <c r="L25" i="1"/>
  <c r="L38" i="1" l="1"/>
  <c r="L33" i="1"/>
  <c r="L32" i="1"/>
  <c r="L31" i="1"/>
  <c r="L24" i="1"/>
  <c r="L22" i="1"/>
  <c r="L15" i="1"/>
  <c r="L14" i="1"/>
  <c r="L13" i="1"/>
  <c r="L12" i="1"/>
  <c r="L10" i="1"/>
  <c r="L9" i="1"/>
  <c r="L8" i="1"/>
  <c r="L7" i="1"/>
  <c r="L40" i="1"/>
  <c r="L41" i="1"/>
  <c r="L39" i="1" l="1"/>
  <c r="L30" i="1"/>
  <c r="L29" i="1"/>
  <c r="L19" i="1"/>
  <c r="L42" i="1" l="1"/>
  <c r="F3" i="1" l="1"/>
  <c r="L35" i="1" l="1"/>
  <c r="L34" i="1" l="1"/>
  <c r="L28" i="1"/>
  <c r="L16" i="1"/>
  <c r="L21" i="1" l="1"/>
  <c r="L6" i="1"/>
  <c r="L5" i="1"/>
  <c r="L4" i="1"/>
  <c r="L36" i="1" l="1"/>
  <c r="L20" i="1" l="1"/>
  <c r="L126" i="1" l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0" i="1"/>
  <c r="L46" i="1"/>
  <c r="L45" i="1"/>
  <c r="L37" i="1"/>
  <c r="L27" i="1"/>
  <c r="L18" i="1"/>
  <c r="L11" i="1"/>
  <c r="L3" i="1"/>
</calcChain>
</file>

<file path=xl/sharedStrings.xml><?xml version="1.0" encoding="utf-8"?>
<sst xmlns="http://schemas.openxmlformats.org/spreadsheetml/2006/main" count="212" uniqueCount="167">
  <si>
    <t>copy colom J - past value only</t>
  </si>
  <si>
    <t>Description</t>
  </si>
  <si>
    <t>Manufacturer</t>
  </si>
  <si>
    <t>Reference</t>
  </si>
  <si>
    <t>Footprint</t>
  </si>
  <si>
    <t>Designation</t>
  </si>
  <si>
    <t>Qnt</t>
  </si>
  <si>
    <t>Farnell</t>
  </si>
  <si>
    <t>Mouser</t>
  </si>
  <si>
    <t>RS Components</t>
  </si>
  <si>
    <t>BOMformul</t>
  </si>
  <si>
    <t>BOM for editors</t>
  </si>
  <si>
    <t>Resistor</t>
  </si>
  <si>
    <t>Multicomp</t>
  </si>
  <si>
    <t>Inductor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</si>
  <si>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</si>
  <si>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</si>
  <si>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</si>
  <si>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</si>
  <si>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</si>
  <si>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</si>
  <si>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</si>
  <si>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</si>
  <si>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ON Semiconductor</t>
  </si>
  <si>
    <t>Elektor</t>
  </si>
  <si>
    <t>Fisher Elektronik</t>
  </si>
  <si>
    <t>* = see text</t>
  </si>
  <si>
    <t>ELPP-0805</t>
  </si>
  <si>
    <t>10 kΩ, thick film, 5%, 0.1W, 150V</t>
  </si>
  <si>
    <t>MC01W0805510K</t>
  </si>
  <si>
    <t>MOD1</t>
  </si>
  <si>
    <t>SL1.025.2Z</t>
  </si>
  <si>
    <t>through-hole 2.54 mm pitch single row</t>
  </si>
  <si>
    <t>header male 6 pin, 0.1" pitch vertical</t>
  </si>
  <si>
    <t>2.7 kΩ, thick film, 5%, 0.1W, 150V</t>
  </si>
  <si>
    <t>MC01W080552K7</t>
  </si>
  <si>
    <t>MCWR08X1601FTL</t>
  </si>
  <si>
    <t>ELPP-CP-CASE-C</t>
  </si>
  <si>
    <t>Vishay</t>
  </si>
  <si>
    <t>ELPP-DO-214AB</t>
  </si>
  <si>
    <t>MBRS540, 40 V, 5 A, Vf=550 mV @ If=5 A</t>
  </si>
  <si>
    <t>MBRS540T3G</t>
  </si>
  <si>
    <t>ELPP-TO-263-5</t>
  </si>
  <si>
    <t>Espressif</t>
  </si>
  <si>
    <t>header male 4 pin, 0.1" pitch vertical</t>
  </si>
  <si>
    <t>LED, red, 3 mm</t>
  </si>
  <si>
    <t>ELPP-LED-3MM</t>
  </si>
  <si>
    <t>LED1</t>
  </si>
  <si>
    <t>1 kΩ, thick film, 5%, 0.1W, 150V</t>
  </si>
  <si>
    <t>MC01W080551K</t>
  </si>
  <si>
    <t>K6</t>
  </si>
  <si>
    <t>Terminal block 5.08 mm, 2-way, 630 V</t>
  </si>
  <si>
    <t>ELPP-TB-508-2</t>
  </si>
  <si>
    <t>K5</t>
  </si>
  <si>
    <t>LM2576HVS-ADJ, Step-down regulator, 4 - 60 V, 3 A</t>
  </si>
  <si>
    <t>Texas Instruments</t>
  </si>
  <si>
    <t>LM2576HVS-ADJ</t>
  </si>
  <si>
    <t>LED, green, 3 mm</t>
  </si>
  <si>
    <t>LED2</t>
  </si>
  <si>
    <t>3.48kΩ, thick film, 1%, 0.125W, 150V</t>
  </si>
  <si>
    <t>MCWR08X3481FTL</t>
  </si>
  <si>
    <t>3 kΩ, thick film, 1%, 0.125W, 150V</t>
  </si>
  <si>
    <t>2.32 kΩ, thick film, 1%, 0.1W, 150V</t>
  </si>
  <si>
    <t>Panasonic</t>
  </si>
  <si>
    <t>ERJ6ENF2321V</t>
  </si>
  <si>
    <t>1.6 kΩ, thick film, 1%, 0.125W,150V</t>
  </si>
  <si>
    <t>Würth Elektronik</t>
  </si>
  <si>
    <t>742792097</t>
  </si>
  <si>
    <t>L1,L4,L5,L8,L9,L12,L13,L16</t>
  </si>
  <si>
    <t>744226s</t>
  </si>
  <si>
    <t>L2,L6,L10,L14</t>
  </si>
  <si>
    <t>SMD common mode line filter 10uH, 1.6A, WE-SL2</t>
  </si>
  <si>
    <t>7447732110</t>
  </si>
  <si>
    <t>EMI suppression ferrite, 1500Ohm@100MHz, 0805, WE-CBF</t>
  </si>
  <si>
    <t>4532</t>
  </si>
  <si>
    <t>SMD power inductor, 10uH, 800mA, WE-PD2, size 3521</t>
  </si>
  <si>
    <t>3521</t>
  </si>
  <si>
    <t>L3,L7,L11,L15</t>
  </si>
  <si>
    <t>SMD power inductor 2.2uH, 2.5A, WE-PD2, size 4532</t>
  </si>
  <si>
    <t>744773022</t>
  </si>
  <si>
    <t>L17</t>
  </si>
  <si>
    <t>L18</t>
  </si>
  <si>
    <t>875105945001</t>
  </si>
  <si>
    <t xml:space="preserve">710-875105945001 </t>
  </si>
  <si>
    <t>C1,C5,C9,C13,C20</t>
  </si>
  <si>
    <t>100 nF, 100 V, X7R, 0805</t>
  </si>
  <si>
    <t xml:space="preserve">710-885012207072 </t>
  </si>
  <si>
    <t>27 µF, 100 V, 20%, 8mm, radial</t>
  </si>
  <si>
    <t>860040874001</t>
  </si>
  <si>
    <t>C3,C4,C7,C8,C11,C12,C15,C16,C21</t>
  </si>
  <si>
    <t>C17</t>
  </si>
  <si>
    <t>C23</t>
  </si>
  <si>
    <t>D1,D2</t>
  </si>
  <si>
    <t>LED, yellow, 3 mm</t>
  </si>
  <si>
    <t>LED, blue, 3 mm</t>
  </si>
  <si>
    <t>LED3</t>
  </si>
  <si>
    <t>LED4</t>
  </si>
  <si>
    <t>BC847C, 45 V, 100 mA, 250 mW, hfe=400</t>
  </si>
  <si>
    <t>NXP</t>
  </si>
  <si>
    <t>BC847C,215</t>
  </si>
  <si>
    <t>ELPP-SOT-23</t>
  </si>
  <si>
    <t>484-5065</t>
  </si>
  <si>
    <t>T1,T2</t>
  </si>
  <si>
    <t>MagI3C LED step Down High Current, Wuerth 172946001</t>
  </si>
  <si>
    <t>172946001</t>
  </si>
  <si>
    <t>TO-263-7</t>
  </si>
  <si>
    <t>IC1,IC2,IC3,IC4</t>
  </si>
  <si>
    <t>IC5</t>
  </si>
  <si>
    <t>ESP-32-WROVER-B</t>
  </si>
  <si>
    <t>SKU-18652</t>
  </si>
  <si>
    <t>ELPP-S-TACT-6X6</t>
  </si>
  <si>
    <t>S1,S2</t>
  </si>
  <si>
    <t>K1,K2,K3,K4,K8</t>
  </si>
  <si>
    <t>header male 5 pin, 0.1" pitch vertical</t>
  </si>
  <si>
    <t>K7</t>
  </si>
  <si>
    <t>47 µF, 10 V, 2312</t>
  </si>
  <si>
    <t>293D476X9010C2TE3</t>
  </si>
  <si>
    <t>4.7 µF, 100 V, 7.7 x 6.3mm</t>
  </si>
  <si>
    <t>7447714471</t>
  </si>
  <si>
    <t>Power Inductor (SMD), 470 µH, 600 mA, WE-PD 1050</t>
  </si>
  <si>
    <t xml:space="preserve">710-691236510002 </t>
  </si>
  <si>
    <t>691236510002</t>
  </si>
  <si>
    <t>Switch, tactile, 12 V, 50 mA, 6x6 mm</t>
  </si>
  <si>
    <t>430186095716</t>
  </si>
  <si>
    <t>ürth Elektronik</t>
  </si>
  <si>
    <t>151033BS03000</t>
  </si>
  <si>
    <t>151033GS03000</t>
  </si>
  <si>
    <t>151033RS03000</t>
  </si>
  <si>
    <t>151033YS03000</t>
  </si>
  <si>
    <t>2.2 µF, 100V, X7R, 1210</t>
  </si>
  <si>
    <t>Kemet</t>
  </si>
  <si>
    <t>C1210C225K1RACTU</t>
  </si>
  <si>
    <t>1210</t>
  </si>
  <si>
    <t>C24,C25,C26,C27</t>
  </si>
  <si>
    <t>R1,R4,R7,R10</t>
  </si>
  <si>
    <t>R2,R5,R8,R11</t>
  </si>
  <si>
    <t>R3,R6,R9,R12</t>
  </si>
  <si>
    <t>R17,R18,R19,R22,R23,R24,R25,R26</t>
  </si>
  <si>
    <t>R13,R14,R15,R16</t>
  </si>
  <si>
    <t>R20</t>
  </si>
  <si>
    <t>R21</t>
  </si>
  <si>
    <t>4.7 µf, 50V, X7R, 1210</t>
  </si>
  <si>
    <t>885012209048</t>
  </si>
  <si>
    <t>C22</t>
  </si>
  <si>
    <t>100 µF, 10 V, 5.5 x 5.5mm</t>
  </si>
  <si>
    <t>875105242010</t>
  </si>
  <si>
    <t>885012207128</t>
  </si>
  <si>
    <t>Ferrite bead, 31 Ohm, 3A, size 1206</t>
  </si>
  <si>
    <t>742792112</t>
  </si>
  <si>
    <t>1206</t>
  </si>
  <si>
    <t>L19,L20,L21,L22,L23</t>
  </si>
  <si>
    <t>C2,C6,C10,C14,C18,C19,C29</t>
  </si>
  <si>
    <t>1 nF, 16V, X7R, 0603</t>
  </si>
  <si>
    <t>885012206034</t>
  </si>
  <si>
    <t>0603</t>
  </si>
  <si>
    <t>C28</t>
  </si>
  <si>
    <t>PCB 180583-1 V2.01</t>
  </si>
  <si>
    <t>BOM::180583::Horticulture Box V2.01</t>
  </si>
  <si>
    <t>Jumper, 1x2, vertical</t>
  </si>
  <si>
    <t>TE Connectivity</t>
  </si>
  <si>
    <t>4-103321-8</t>
  </si>
  <si>
    <t>ELPP-SIL-M-2-WAY</t>
  </si>
  <si>
    <t>681-2058</t>
  </si>
  <si>
    <t>JP1,JP2,JP3,JP4,JP5,JP6,JP7,JP8,JP9</t>
  </si>
  <si>
    <t>FCI</t>
  </si>
  <si>
    <t>68786-302LF</t>
  </si>
  <si>
    <t>4 x Jumper, 2 way, 2.54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</si>
</sst>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 &quot;#,##0.00"/>
    <numFmt numFmtId="165" formatCode="&quot;€&quot;\ #,##0.00"/>
  </numFmts>
  <fonts count="12" x14ac:knownFonts="1">
    <font>
      <sz val="10"/>
      <name val="Arial"/>
      <family val="2"/>
      <charset val="1"/>
    </font>
    <font>
      <b/>
      <sz val="16"/>
      <color rgb="FFFFFFFF"/>
      <name val="Arial"/>
      <family val="2"/>
      <charset val="1"/>
    </font>
    <font>
      <sz val="16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i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333333"/>
        <bgColor rgb="FF3333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0" fillId="0" borderId="0" xfId="0" applyNumberFormat="1"/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9" fontId="0" fillId="0" borderId="0" xfId="0" applyNumberFormat="1"/>
    <xf numFmtId="0" fontId="5" fillId="0" borderId="0" xfId="0" applyFont="1" applyAlignment="1">
      <alignment vertical="center"/>
    </xf>
    <xf numFmtId="164" fontId="4" fillId="3" borderId="0" xfId="0" applyNumberFormat="1" applyFont="1" applyFill="1"/>
    <xf numFmtId="49" fontId="4" fillId="4" borderId="0" xfId="0" applyNumberFormat="1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/>
    <xf numFmtId="49" fontId="6" fillId="0" borderId="0" xfId="0" applyNumberFormat="1" applyFont="1"/>
    <xf numFmtId="0" fontId="6" fillId="0" borderId="0" xfId="0" applyFont="1"/>
    <xf numFmtId="0" fontId="8" fillId="0" borderId="0" xfId="0" applyFont="1"/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49" fontId="11" fillId="0" borderId="0" xfId="0" applyNumberFormat="1" applyFont="1"/>
    <xf numFmtId="165" fontId="0" fillId="0" borderId="0" xfId="0" applyNumberFormat="1"/>
    <xf numFmtId="165" fontId="2" fillId="2" borderId="0" xfId="0" applyNumberFormat="1" applyFont="1" applyFill="1"/>
    <xf numFmtId="165" fontId="4" fillId="3" borderId="0" xfId="0" applyNumberFormat="1" applyFont="1" applyFill="1"/>
    <xf numFmtId="165" fontId="4" fillId="4" borderId="0" xfId="0" applyNumberFormat="1" applyFont="1" applyFill="1"/>
    <xf numFmtId="165" fontId="6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7" fillId="5" borderId="1" xfId="0" applyFont="1" applyFill="1" applyBorder="1" applyAlignment="1">
      <alignment vertical="top" wrapText="1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"/>
  <sheetViews>
    <sheetView tabSelected="1" zoomScale="85" zoomScaleNormal="85" workbookViewId="0">
      <pane ySplit="2" topLeftCell="A21" activePane="bottomLeft" state="frozen"/>
      <selection pane="bottomLeft" activeCell="M1" sqref="M1:M1048576"/>
    </sheetView>
  </sheetViews>
  <sheetFormatPr defaultRowHeight="12.75" x14ac:dyDescent="0.2"/>
  <cols>
    <col min="1" max="1" width="66.140625" customWidth="1"/>
    <col min="2" max="2" width="9.140625" customWidth="1"/>
    <col min="3" max="3" width="15.85546875" style="10" customWidth="1"/>
    <col min="4" max="4" width="19" customWidth="1"/>
    <col min="5" max="5" width="32" customWidth="1"/>
    <col min="6" max="6" width="8.42578125" bestFit="1" customWidth="1"/>
    <col min="7" max="9" width="9.140625" customWidth="1"/>
    <col min="10" max="10" width="23.7109375" customWidth="1"/>
    <col min="11" max="11" width="9.140625" customWidth="1"/>
    <col min="12" max="12" width="32.28515625" customWidth="1"/>
    <col min="13" max="13" width="9.140625" customWidth="1"/>
    <col min="14" max="14" width="14"/>
    <col min="15" max="15" width="11.5703125" style="28"/>
    <col min="16" max="16" width="9.140625" style="28"/>
    <col min="17" max="17" width="8.85546875" style="28"/>
    <col min="18" max="18" width="11.5703125" style="28"/>
    <col min="19" max="1024" width="11.5703125"/>
  </cols>
  <sheetData>
    <row r="1" spans="1:18" s="1" customFormat="1" ht="20.25" x14ac:dyDescent="0.3">
      <c r="A1" s="33" t="s">
        <v>157</v>
      </c>
      <c r="B1" s="33"/>
      <c r="C1" s="33"/>
      <c r="D1" s="33"/>
      <c r="E1" s="33"/>
      <c r="F1" s="33"/>
      <c r="M1" s="2" t="s">
        <v>0</v>
      </c>
      <c r="O1" s="28"/>
      <c r="P1" s="28"/>
      <c r="Q1" s="28"/>
      <c r="R1" s="29"/>
    </row>
    <row r="2" spans="1:18" ht="8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1" t="s">
        <v>24</v>
      </c>
      <c r="I2" s="1" t="s">
        <v>8</v>
      </c>
      <c r="J2" s="1" t="s">
        <v>9</v>
      </c>
      <c r="K2" s="1" t="s">
        <v>8</v>
      </c>
      <c r="L2" s="1" t="s">
        <v>10</v>
      </c>
      <c r="M2" s="5" t="s">
        <v>11</v>
      </c>
      <c r="N2" s="1"/>
    </row>
    <row r="3" spans="1:18" s="7" customFormat="1" ht="15" x14ac:dyDescent="0.2">
      <c r="A3" s="6" t="s">
        <v>12</v>
      </c>
      <c r="B3" s="6"/>
      <c r="C3" s="6"/>
      <c r="D3" s="6"/>
      <c r="E3" s="6"/>
      <c r="F3" s="7">
        <f>SUM(F4:F10)</f>
        <v>26</v>
      </c>
      <c r="H3" s="8"/>
      <c r="I3" s="8"/>
      <c r="L3" s="9" t="str">
        <f>CONCATENATE(E3,IF(ISBLANK(E3),""," = "),A3)</f>
        <v>Resistor</v>
      </c>
      <c r="O3" s="28"/>
      <c r="P3" s="28"/>
      <c r="Q3" s="28"/>
      <c r="R3" s="30"/>
    </row>
    <row r="4" spans="1:18" ht="15" x14ac:dyDescent="0.2">
      <c r="A4" s="10" t="s">
        <v>59</v>
      </c>
      <c r="B4" s="10" t="s">
        <v>13</v>
      </c>
      <c r="C4" s="10" t="s">
        <v>60</v>
      </c>
      <c r="D4" s="10" t="s">
        <v>27</v>
      </c>
      <c r="E4" s="10" t="s">
        <v>134</v>
      </c>
      <c r="F4" s="26">
        <f>LEN(E4) - LEN(SUBSTITUTE(E4,",","")) +1</f>
        <v>4</v>
      </c>
      <c r="G4">
        <v>2695042</v>
      </c>
      <c r="K4" s="22"/>
      <c r="L4" t="str">
        <f t="shared" ref="L4:L19" si="0">CONCATENATE(E4,IF(ISBLANK(E4),""," = "),A4)</f>
        <v>R1,R4,R7,R10 = 3.48kΩ, thick film, 1%, 0.125W, 150V</v>
      </c>
      <c r="M4" t="str">
        <f t="shared" ref="M4:M44" si="1">L4</f>
        <v>R1,R4,R7,R10 = 3.48kΩ, thick film, 1%, 0.125W, 150V</v>
      </c>
      <c r="N4" s="28"/>
    </row>
    <row r="5" spans="1:18" ht="15" x14ac:dyDescent="0.2">
      <c r="A5" s="10" t="s">
        <v>61</v>
      </c>
      <c r="B5" s="10" t="s">
        <v>13</v>
      </c>
      <c r="C5" s="10" t="s">
        <v>35</v>
      </c>
      <c r="D5" s="10" t="s">
        <v>27</v>
      </c>
      <c r="E5" s="26" t="s">
        <v>135</v>
      </c>
      <c r="F5" s="26">
        <f t="shared" ref="F5:F10" si="2">LEN(E5) - LEN(SUBSTITUTE(E5,",","")) +1</f>
        <v>4</v>
      </c>
      <c r="G5">
        <v>2447648</v>
      </c>
      <c r="K5" s="22"/>
      <c r="L5" t="str">
        <f t="shared" si="0"/>
        <v>R2,R5,R8,R11 = 3 kΩ, thick film, 1%, 0.125W, 150V</v>
      </c>
      <c r="M5" t="str">
        <f t="shared" si="1"/>
        <v>R2,R5,R8,R11 = 3 kΩ, thick film, 1%, 0.125W, 150V</v>
      </c>
      <c r="N5" s="28"/>
    </row>
    <row r="6" spans="1:18" x14ac:dyDescent="0.2">
      <c r="A6" s="10" t="s">
        <v>62</v>
      </c>
      <c r="B6" s="10" t="s">
        <v>63</v>
      </c>
      <c r="C6" s="10" t="s">
        <v>64</v>
      </c>
      <c r="D6" s="10" t="s">
        <v>27</v>
      </c>
      <c r="E6" s="10" t="s">
        <v>136</v>
      </c>
      <c r="F6" s="26">
        <f t="shared" si="2"/>
        <v>4</v>
      </c>
      <c r="G6">
        <v>2303588</v>
      </c>
      <c r="H6" s="25"/>
      <c r="J6" s="25"/>
      <c r="L6" t="str">
        <f t="shared" si="0"/>
        <v>R3,R6,R9,R12 = 2.32 kΩ, thick film, 1%, 0.1W, 150V</v>
      </c>
      <c r="M6" t="str">
        <f t="shared" si="1"/>
        <v>R3,R6,R9,R12 = 2.32 kΩ, thick film, 1%, 0.1W, 150V</v>
      </c>
      <c r="N6" s="28"/>
    </row>
    <row r="7" spans="1:18" x14ac:dyDescent="0.2">
      <c r="A7" s="10" t="s">
        <v>28</v>
      </c>
      <c r="B7" s="10" t="s">
        <v>13</v>
      </c>
      <c r="C7" s="10" t="s">
        <v>29</v>
      </c>
      <c r="D7" s="10" t="s">
        <v>27</v>
      </c>
      <c r="E7" s="10" t="s">
        <v>138</v>
      </c>
      <c r="F7" s="26">
        <f t="shared" si="2"/>
        <v>4</v>
      </c>
      <c r="G7">
        <v>9333720</v>
      </c>
      <c r="H7" s="25"/>
      <c r="J7" s="25"/>
      <c r="L7" t="str">
        <f t="shared" si="0"/>
        <v>R13,R14,R15,R16 = 10 kΩ, thick film, 5%, 0.1W, 150V</v>
      </c>
      <c r="M7" t="str">
        <f>L7</f>
        <v>R13,R14,R15,R16 = 10 kΩ, thick film, 5%, 0.1W, 150V</v>
      </c>
      <c r="N7" s="28"/>
    </row>
    <row r="8" spans="1:18" x14ac:dyDescent="0.2">
      <c r="A8" s="10" t="s">
        <v>48</v>
      </c>
      <c r="B8" s="10" t="s">
        <v>13</v>
      </c>
      <c r="C8" s="10" t="s">
        <v>49</v>
      </c>
      <c r="D8" s="10" t="s">
        <v>27</v>
      </c>
      <c r="E8" s="10" t="s">
        <v>137</v>
      </c>
      <c r="F8" s="26">
        <f t="shared" si="2"/>
        <v>8</v>
      </c>
      <c r="G8">
        <v>9333711</v>
      </c>
      <c r="H8" s="25"/>
      <c r="J8" s="25"/>
      <c r="L8" t="str">
        <f t="shared" si="0"/>
        <v>R17,R18,R19,R22,R23,R24,R25,R26 = 1 kΩ, thick film, 5%, 0.1W, 150V</v>
      </c>
      <c r="M8" t="str">
        <f t="shared" si="1"/>
        <v>R17,R18,R19,R22,R23,R24,R25,R26 = 1 kΩ, thick film, 5%, 0.1W, 150V</v>
      </c>
      <c r="N8" s="28"/>
    </row>
    <row r="9" spans="1:18" x14ac:dyDescent="0.2">
      <c r="A9" s="10" t="s">
        <v>34</v>
      </c>
      <c r="B9" s="10" t="s">
        <v>13</v>
      </c>
      <c r="C9" s="10" t="s">
        <v>35</v>
      </c>
      <c r="D9" s="10" t="s">
        <v>27</v>
      </c>
      <c r="E9" s="10" t="s">
        <v>139</v>
      </c>
      <c r="F9" s="26">
        <f t="shared" si="2"/>
        <v>1</v>
      </c>
      <c r="G9">
        <v>9334262</v>
      </c>
      <c r="H9" s="25"/>
      <c r="J9" s="25"/>
      <c r="L9" t="str">
        <f t="shared" si="0"/>
        <v>R20 = 2.7 kΩ, thick film, 5%, 0.1W, 150V</v>
      </c>
      <c r="M9" t="str">
        <f t="shared" si="1"/>
        <v>R20 = 2.7 kΩ, thick film, 5%, 0.1W, 150V</v>
      </c>
      <c r="N9" s="28"/>
    </row>
    <row r="10" spans="1:18" x14ac:dyDescent="0.2">
      <c r="A10" s="10" t="s">
        <v>65</v>
      </c>
      <c r="B10" s="10" t="s">
        <v>13</v>
      </c>
      <c r="C10" s="10" t="s">
        <v>36</v>
      </c>
      <c r="D10" s="10" t="s">
        <v>27</v>
      </c>
      <c r="E10" s="10" t="s">
        <v>140</v>
      </c>
      <c r="F10" s="26">
        <f t="shared" si="2"/>
        <v>1</v>
      </c>
      <c r="G10">
        <v>2447593</v>
      </c>
      <c r="H10" s="25"/>
      <c r="J10" s="25"/>
      <c r="L10" t="str">
        <f t="shared" si="0"/>
        <v>R21 = 1.6 kΩ, thick film, 1%, 0.125W,150V</v>
      </c>
      <c r="M10" t="str">
        <f t="shared" si="1"/>
        <v>R21 = 1.6 kΩ, thick film, 1%, 0.125W,150V</v>
      </c>
      <c r="N10" s="28"/>
    </row>
    <row r="11" spans="1:18" s="7" customFormat="1" ht="15" x14ac:dyDescent="0.2">
      <c r="A11" s="6" t="s">
        <v>14</v>
      </c>
      <c r="B11" s="6"/>
      <c r="C11" s="6"/>
      <c r="D11" s="6"/>
      <c r="E11" s="6"/>
      <c r="F11" s="7">
        <f>SUM(F12:F17)</f>
        <v>23</v>
      </c>
      <c r="H11" s="8"/>
      <c r="I11" s="8"/>
      <c r="L11" s="9" t="str">
        <f t="shared" ref="L11:L36" si="3">CONCATENATE(E11,IF(ISBLANK(E11),""," = "),A11)</f>
        <v>Inductor</v>
      </c>
      <c r="M11" s="7" t="str">
        <f t="shared" si="1"/>
        <v>Inductor</v>
      </c>
      <c r="N11" s="12"/>
      <c r="O11" s="28"/>
      <c r="P11" s="28"/>
      <c r="Q11" s="28"/>
      <c r="R11" s="30"/>
    </row>
    <row r="12" spans="1:18" ht="15" customHeight="1" x14ac:dyDescent="0.2">
      <c r="A12" s="10" t="s">
        <v>73</v>
      </c>
      <c r="B12" s="10" t="s">
        <v>66</v>
      </c>
      <c r="C12" s="10" t="s">
        <v>67</v>
      </c>
      <c r="D12" s="10" t="s">
        <v>27</v>
      </c>
      <c r="E12" s="10" t="s">
        <v>68</v>
      </c>
      <c r="F12" s="26">
        <f t="shared" ref="F12:F17" si="4">LEN(E12) - LEN(SUBSTITUTE(E12,",","")) +1</f>
        <v>8</v>
      </c>
      <c r="G12">
        <v>1635738</v>
      </c>
      <c r="K12" s="22"/>
      <c r="L12" t="str">
        <f t="shared" si="0"/>
        <v>L1,L4,L5,L8,L9,L12,L13,L16 = EMI suppression ferrite, 1500Ohm@100MHz, 0805, WE-CBF</v>
      </c>
      <c r="M12" t="str">
        <f t="shared" si="1"/>
        <v>L1,L4,L5,L8,L9,L12,L13,L16 = EMI suppression ferrite, 1500Ohm@100MHz, 0805, WE-CBF</v>
      </c>
      <c r="N12" s="3"/>
    </row>
    <row r="13" spans="1:18" ht="15" customHeight="1" x14ac:dyDescent="0.2">
      <c r="A13" s="10" t="s">
        <v>71</v>
      </c>
      <c r="B13" s="10" t="s">
        <v>66</v>
      </c>
      <c r="C13" s="10" t="s">
        <v>69</v>
      </c>
      <c r="D13" s="10"/>
      <c r="E13" s="10" t="s">
        <v>70</v>
      </c>
      <c r="F13" s="26">
        <f t="shared" si="4"/>
        <v>4</v>
      </c>
      <c r="G13">
        <v>2082724</v>
      </c>
      <c r="K13" s="22"/>
      <c r="L13" t="str">
        <f t="shared" si="0"/>
        <v>L2,L6,L10,L14 = SMD common mode line filter 10uH, 1.6A, WE-SL2</v>
      </c>
      <c r="M13" t="str">
        <f t="shared" si="1"/>
        <v>L2,L6,L10,L14 = SMD common mode line filter 10uH, 1.6A, WE-SL2</v>
      </c>
      <c r="N13" s="3"/>
    </row>
    <row r="14" spans="1:18" ht="15" customHeight="1" x14ac:dyDescent="0.2">
      <c r="A14" s="10" t="s">
        <v>75</v>
      </c>
      <c r="B14" s="10" t="s">
        <v>66</v>
      </c>
      <c r="C14" s="10" t="s">
        <v>72</v>
      </c>
      <c r="D14" s="10" t="s">
        <v>76</v>
      </c>
      <c r="E14" s="10" t="s">
        <v>77</v>
      </c>
      <c r="F14" s="26">
        <f t="shared" si="4"/>
        <v>4</v>
      </c>
      <c r="G14">
        <v>2777638</v>
      </c>
      <c r="K14" s="22"/>
      <c r="L14" t="str">
        <f t="shared" si="0"/>
        <v>L3,L7,L11,L15 = SMD power inductor, 10uH, 800mA, WE-PD2, size 3521</v>
      </c>
      <c r="M14" t="str">
        <f t="shared" si="1"/>
        <v>L3,L7,L11,L15 = SMD power inductor, 10uH, 800mA, WE-PD2, size 3521</v>
      </c>
      <c r="N14" s="3"/>
    </row>
    <row r="15" spans="1:18" ht="15" customHeight="1" x14ac:dyDescent="0.2">
      <c r="A15" s="10" t="s">
        <v>78</v>
      </c>
      <c r="B15" s="10" t="s">
        <v>66</v>
      </c>
      <c r="C15" s="10" t="s">
        <v>79</v>
      </c>
      <c r="D15" s="10" t="s">
        <v>74</v>
      </c>
      <c r="E15" s="10" t="s">
        <v>80</v>
      </c>
      <c r="F15" s="26">
        <f t="shared" si="4"/>
        <v>1</v>
      </c>
      <c r="G15">
        <v>1636002</v>
      </c>
      <c r="K15" s="22"/>
      <c r="L15" t="str">
        <f t="shared" si="0"/>
        <v>L17 = SMD power inductor 2.2uH, 2.5A, WE-PD2, size 4532</v>
      </c>
      <c r="M15" t="str">
        <f t="shared" si="1"/>
        <v>L17 = SMD power inductor 2.2uH, 2.5A, WE-PD2, size 4532</v>
      </c>
      <c r="N15" s="3"/>
    </row>
    <row r="16" spans="1:18" ht="15" customHeight="1" x14ac:dyDescent="0.2">
      <c r="A16" s="10" t="s">
        <v>119</v>
      </c>
      <c r="B16" s="10" t="s">
        <v>66</v>
      </c>
      <c r="C16" s="10" t="s">
        <v>118</v>
      </c>
      <c r="D16" s="10"/>
      <c r="E16" s="10" t="s">
        <v>81</v>
      </c>
      <c r="F16" s="26">
        <f t="shared" si="4"/>
        <v>1</v>
      </c>
      <c r="G16">
        <v>2211529</v>
      </c>
      <c r="K16" s="22"/>
      <c r="L16" t="str">
        <f t="shared" si="0"/>
        <v>L18 = Power Inductor (SMD), 470 µH, 600 mA, WE-PD 1050</v>
      </c>
      <c r="M16" t="str">
        <f t="shared" si="1"/>
        <v>L18 = Power Inductor (SMD), 470 µH, 600 mA, WE-PD 1050</v>
      </c>
      <c r="N16" s="3"/>
    </row>
    <row r="17" spans="1:18" ht="15" customHeight="1" x14ac:dyDescent="0.2">
      <c r="A17" s="10" t="s">
        <v>147</v>
      </c>
      <c r="B17" s="10" t="s">
        <v>66</v>
      </c>
      <c r="C17" s="10" t="s">
        <v>148</v>
      </c>
      <c r="D17" s="10" t="s">
        <v>149</v>
      </c>
      <c r="E17" s="10" t="s">
        <v>150</v>
      </c>
      <c r="F17" s="26">
        <f t="shared" si="4"/>
        <v>5</v>
      </c>
      <c r="G17">
        <v>1800373</v>
      </c>
      <c r="K17" s="22"/>
      <c r="L17" t="str">
        <f t="shared" si="0"/>
        <v>L19,L20,L21,L22,L23 = Ferrite bead, 31 Ohm, 3A, size 1206</v>
      </c>
      <c r="M17" t="str">
        <f t="shared" si="1"/>
        <v>L19,L20,L21,L22,L23 = Ferrite bead, 31 Ohm, 3A, size 1206</v>
      </c>
      <c r="N17" s="3"/>
    </row>
    <row r="18" spans="1:18" s="7" customFormat="1" ht="15" x14ac:dyDescent="0.2">
      <c r="A18" s="6" t="s">
        <v>15</v>
      </c>
      <c r="B18" s="6"/>
      <c r="C18" s="6"/>
      <c r="D18" s="6"/>
      <c r="E18" s="6"/>
      <c r="F18" s="7">
        <f>SUM(F19:F26)</f>
        <v>29</v>
      </c>
      <c r="H18" s="8"/>
      <c r="I18" s="8"/>
      <c r="L18" s="9" t="str">
        <f t="shared" si="3"/>
        <v>Capacitor</v>
      </c>
      <c r="M18" s="7" t="str">
        <f t="shared" si="1"/>
        <v>Capacitor</v>
      </c>
      <c r="N18" s="3"/>
      <c r="O18" s="28"/>
      <c r="P18" s="28"/>
      <c r="Q18" s="28"/>
      <c r="R18" s="30"/>
    </row>
    <row r="19" spans="1:18" ht="15" x14ac:dyDescent="0.2">
      <c r="A19" s="10" t="s">
        <v>117</v>
      </c>
      <c r="B19" s="10" t="s">
        <v>66</v>
      </c>
      <c r="C19" s="10" t="s">
        <v>82</v>
      </c>
      <c r="D19" s="10"/>
      <c r="E19" s="10" t="s">
        <v>84</v>
      </c>
      <c r="F19">
        <f t="shared" ref="F19:F26" si="5">LEN(E19) - LEN(SUBSTITUTE(E19,",","")) +1</f>
        <v>5</v>
      </c>
      <c r="I19" t="s">
        <v>83</v>
      </c>
      <c r="K19" s="22"/>
      <c r="L19" t="str">
        <f t="shared" si="0"/>
        <v>C1,C5,C9,C13,C20 = 4.7 µF, 100 V, 7.7 x 6.3mm</v>
      </c>
      <c r="M19" t="str">
        <f t="shared" si="1"/>
        <v>C1,C5,C9,C13,C20 = 4.7 µF, 100 V, 7.7 x 6.3mm</v>
      </c>
      <c r="N19" s="3"/>
    </row>
    <row r="20" spans="1:18" ht="15" x14ac:dyDescent="0.2">
      <c r="A20" s="10" t="s">
        <v>85</v>
      </c>
      <c r="B20" s="10" t="s">
        <v>66</v>
      </c>
      <c r="C20" s="10" t="s">
        <v>146</v>
      </c>
      <c r="D20" s="10" t="s">
        <v>27</v>
      </c>
      <c r="E20" s="10" t="s">
        <v>151</v>
      </c>
      <c r="F20">
        <f t="shared" si="5"/>
        <v>7</v>
      </c>
      <c r="I20" t="s">
        <v>86</v>
      </c>
      <c r="K20" s="22"/>
      <c r="L20" t="str">
        <f t="shared" si="3"/>
        <v>C2,C6,C10,C14,C18,C19,C29 = 100 nF, 100 V, X7R, 0805</v>
      </c>
      <c r="M20" t="str">
        <f t="shared" si="1"/>
        <v>C2,C6,C10,C14,C18,C19,C29 = 100 nF, 100 V, X7R, 0805</v>
      </c>
      <c r="N20" s="3"/>
    </row>
    <row r="21" spans="1:18" ht="15" x14ac:dyDescent="0.2">
      <c r="A21" s="10" t="s">
        <v>87</v>
      </c>
      <c r="B21" s="10" t="s">
        <v>66</v>
      </c>
      <c r="C21" s="10" t="s">
        <v>88</v>
      </c>
      <c r="D21" s="10"/>
      <c r="E21" s="10" t="s">
        <v>89</v>
      </c>
      <c r="F21">
        <f t="shared" si="5"/>
        <v>9</v>
      </c>
      <c r="G21">
        <v>2465917</v>
      </c>
      <c r="K21" s="22"/>
      <c r="L21" t="str">
        <f t="shared" si="3"/>
        <v>C3,C4,C7,C8,C11,C12,C15,C16,C21 = 27 µF, 100 V, 20%, 8mm, radial</v>
      </c>
      <c r="M21" t="str">
        <f t="shared" si="1"/>
        <v>C3,C4,C7,C8,C11,C12,C15,C16,C21 = 27 µF, 100 V, 20%, 8mm, radial</v>
      </c>
      <c r="N21" s="3"/>
    </row>
    <row r="22" spans="1:18" ht="15" x14ac:dyDescent="0.2">
      <c r="A22" s="10" t="s">
        <v>115</v>
      </c>
      <c r="B22" s="10" t="s">
        <v>38</v>
      </c>
      <c r="C22" s="10" t="s">
        <v>116</v>
      </c>
      <c r="D22" s="10" t="s">
        <v>37</v>
      </c>
      <c r="E22" s="10" t="s">
        <v>90</v>
      </c>
      <c r="F22">
        <f t="shared" si="5"/>
        <v>1</v>
      </c>
      <c r="G22">
        <v>1754169</v>
      </c>
      <c r="K22" s="22"/>
      <c r="L22" t="str">
        <f t="shared" si="3"/>
        <v>C17 = 47 µF, 10 V, 2312</v>
      </c>
      <c r="M22" t="str">
        <f t="shared" si="1"/>
        <v>C17 = 47 µF, 10 V, 2312</v>
      </c>
      <c r="N22" s="3"/>
    </row>
    <row r="23" spans="1:18" ht="15" x14ac:dyDescent="0.2">
      <c r="A23" s="10" t="s">
        <v>141</v>
      </c>
      <c r="B23" s="10" t="s">
        <v>66</v>
      </c>
      <c r="C23" s="10" t="s">
        <v>142</v>
      </c>
      <c r="D23" s="10" t="s">
        <v>132</v>
      </c>
      <c r="E23" s="10" t="s">
        <v>143</v>
      </c>
      <c r="F23">
        <f t="shared" si="5"/>
        <v>1</v>
      </c>
      <c r="G23">
        <v>2466760</v>
      </c>
      <c r="K23" s="22"/>
      <c r="L23" t="str">
        <f t="shared" si="3"/>
        <v>C22 = 4.7 µf, 50V, X7R, 1210</v>
      </c>
      <c r="M23" t="str">
        <f t="shared" si="1"/>
        <v>C22 = 4.7 µf, 50V, X7R, 1210</v>
      </c>
      <c r="N23" s="3"/>
    </row>
    <row r="24" spans="1:18" ht="15" x14ac:dyDescent="0.2">
      <c r="A24" s="10" t="s">
        <v>144</v>
      </c>
      <c r="B24" s="10" t="s">
        <v>66</v>
      </c>
      <c r="C24" s="10" t="s">
        <v>145</v>
      </c>
      <c r="D24" s="10"/>
      <c r="E24" s="10" t="s">
        <v>91</v>
      </c>
      <c r="F24">
        <f t="shared" si="5"/>
        <v>1</v>
      </c>
      <c r="G24">
        <v>2466648</v>
      </c>
      <c r="K24" s="22"/>
      <c r="L24" t="str">
        <f t="shared" si="3"/>
        <v>C23 = 100 µF, 10 V, 5.5 x 5.5mm</v>
      </c>
      <c r="M24" t="str">
        <f t="shared" si="1"/>
        <v>C23 = 100 µF, 10 V, 5.5 x 5.5mm</v>
      </c>
      <c r="N24" s="3"/>
    </row>
    <row r="25" spans="1:18" ht="15" x14ac:dyDescent="0.2">
      <c r="A25" s="10" t="s">
        <v>129</v>
      </c>
      <c r="B25" s="10" t="s">
        <v>130</v>
      </c>
      <c r="C25" t="s">
        <v>131</v>
      </c>
      <c r="D25" s="10" t="s">
        <v>132</v>
      </c>
      <c r="E25" s="10" t="s">
        <v>133</v>
      </c>
      <c r="F25">
        <f t="shared" si="5"/>
        <v>4</v>
      </c>
      <c r="G25">
        <v>1793832</v>
      </c>
      <c r="K25" s="22"/>
      <c r="L25" t="str">
        <f t="shared" si="3"/>
        <v>C24,C25,C26,C27 = 2.2 µF, 100V, X7R, 1210</v>
      </c>
      <c r="M25" t="str">
        <f t="shared" si="1"/>
        <v>C24,C25,C26,C27 = 2.2 µF, 100V, X7R, 1210</v>
      </c>
      <c r="N25" s="3"/>
    </row>
    <row r="26" spans="1:18" ht="15" x14ac:dyDescent="0.2">
      <c r="A26" s="10" t="s">
        <v>152</v>
      </c>
      <c r="B26" s="10" t="s">
        <v>66</v>
      </c>
      <c r="C26" s="10" t="s">
        <v>153</v>
      </c>
      <c r="D26" s="10" t="s">
        <v>154</v>
      </c>
      <c r="E26" s="10" t="s">
        <v>155</v>
      </c>
      <c r="F26">
        <f t="shared" si="5"/>
        <v>1</v>
      </c>
      <c r="G26">
        <v>2534019</v>
      </c>
      <c r="K26" s="22"/>
      <c r="L26" t="str">
        <f t="shared" si="3"/>
        <v>C28 = 1 nF, 16V, X7R, 0603</v>
      </c>
      <c r="M26" t="str">
        <f t="shared" si="1"/>
        <v>C28 = 1 nF, 16V, X7R, 0603</v>
      </c>
      <c r="N26" s="3"/>
    </row>
    <row r="27" spans="1:18" s="14" customFormat="1" ht="15" x14ac:dyDescent="0.2">
      <c r="A27" s="13" t="s">
        <v>16</v>
      </c>
      <c r="B27" s="13"/>
      <c r="C27" s="13"/>
      <c r="D27" s="13"/>
      <c r="E27" s="13"/>
      <c r="F27" s="14">
        <f>SUM(F28:F36)</f>
        <v>14</v>
      </c>
      <c r="H27" s="15"/>
      <c r="I27" s="15"/>
      <c r="L27" s="9" t="str">
        <f t="shared" si="3"/>
        <v>Semiconductor</v>
      </c>
      <c r="M27" s="14" t="str">
        <f t="shared" si="1"/>
        <v>Semiconductor</v>
      </c>
      <c r="N27" s="3"/>
      <c r="O27" s="28"/>
      <c r="P27" s="28"/>
      <c r="Q27" s="28"/>
      <c r="R27" s="31"/>
    </row>
    <row r="28" spans="1:18" ht="15" x14ac:dyDescent="0.2">
      <c r="A28" s="10" t="s">
        <v>40</v>
      </c>
      <c r="B28" s="10" t="s">
        <v>23</v>
      </c>
      <c r="C28" s="10" t="s">
        <v>41</v>
      </c>
      <c r="D28" s="10" t="s">
        <v>39</v>
      </c>
      <c r="E28" s="10" t="s">
        <v>92</v>
      </c>
      <c r="F28">
        <f t="shared" ref="F28:F36" si="6">LEN(E28) - LEN(SUBSTITUTE(E28,",","")) +1</f>
        <v>2</v>
      </c>
      <c r="G28">
        <v>2101838</v>
      </c>
      <c r="K28" s="22"/>
      <c r="L28" t="str">
        <f t="shared" si="3"/>
        <v>D1,D2 = MBRS540, 40 V, 5 A, Vf=550 mV @ If=5 A</v>
      </c>
      <c r="M28" t="str">
        <f t="shared" si="1"/>
        <v>D1,D2 = MBRS540, 40 V, 5 A, Vf=550 mV @ If=5 A</v>
      </c>
      <c r="N28" s="3"/>
    </row>
    <row r="29" spans="1:18" ht="15" x14ac:dyDescent="0.2">
      <c r="A29" s="10" t="s">
        <v>57</v>
      </c>
      <c r="B29" s="10" t="s">
        <v>66</v>
      </c>
      <c r="C29" t="s">
        <v>126</v>
      </c>
      <c r="D29" s="10" t="s">
        <v>46</v>
      </c>
      <c r="E29" s="10" t="s">
        <v>47</v>
      </c>
      <c r="F29">
        <f t="shared" si="6"/>
        <v>1</v>
      </c>
      <c r="G29">
        <v>2322118</v>
      </c>
      <c r="K29" s="22"/>
      <c r="L29" t="str">
        <f t="shared" si="3"/>
        <v>LED1 = LED, green, 3 mm</v>
      </c>
      <c r="M29" t="str">
        <f t="shared" si="1"/>
        <v>LED1 = LED, green, 3 mm</v>
      </c>
      <c r="N29" s="3"/>
    </row>
    <row r="30" spans="1:18" ht="15" x14ac:dyDescent="0.2">
      <c r="A30" s="10" t="s">
        <v>45</v>
      </c>
      <c r="B30" s="10" t="s">
        <v>66</v>
      </c>
      <c r="C30" t="s">
        <v>127</v>
      </c>
      <c r="D30" s="10" t="s">
        <v>46</v>
      </c>
      <c r="E30" s="10" t="s">
        <v>58</v>
      </c>
      <c r="F30">
        <f t="shared" si="6"/>
        <v>1</v>
      </c>
      <c r="G30">
        <v>2322116</v>
      </c>
      <c r="K30" s="22"/>
      <c r="L30" t="str">
        <f t="shared" si="3"/>
        <v>LED2 = LED, red, 3 mm</v>
      </c>
      <c r="M30" t="str">
        <f t="shared" si="1"/>
        <v>LED2 = LED, red, 3 mm</v>
      </c>
      <c r="N30" s="3"/>
    </row>
    <row r="31" spans="1:18" ht="15" x14ac:dyDescent="0.2">
      <c r="A31" s="10" t="s">
        <v>93</v>
      </c>
      <c r="B31" s="10" t="s">
        <v>124</v>
      </c>
      <c r="C31" t="s">
        <v>128</v>
      </c>
      <c r="D31" s="10" t="s">
        <v>46</v>
      </c>
      <c r="E31" s="10" t="s">
        <v>95</v>
      </c>
      <c r="F31">
        <f t="shared" si="6"/>
        <v>1</v>
      </c>
      <c r="G31">
        <v>2322117</v>
      </c>
      <c r="K31" s="22"/>
      <c r="L31" t="str">
        <f t="shared" si="3"/>
        <v>LED3 = LED, yellow, 3 mm</v>
      </c>
      <c r="M31" t="str">
        <f t="shared" si="1"/>
        <v>LED3 = LED, yellow, 3 mm</v>
      </c>
      <c r="N31" s="3"/>
    </row>
    <row r="32" spans="1:18" ht="15" x14ac:dyDescent="0.2">
      <c r="A32" s="10" t="s">
        <v>94</v>
      </c>
      <c r="B32" s="10" t="s">
        <v>66</v>
      </c>
      <c r="C32" t="s">
        <v>125</v>
      </c>
      <c r="D32" s="10" t="s">
        <v>46</v>
      </c>
      <c r="E32" s="10" t="s">
        <v>96</v>
      </c>
      <c r="F32">
        <f t="shared" si="6"/>
        <v>1</v>
      </c>
      <c r="G32">
        <v>2322119</v>
      </c>
      <c r="K32" s="22"/>
      <c r="L32" t="str">
        <f t="shared" si="3"/>
        <v>LED4 = LED, blue, 3 mm</v>
      </c>
      <c r="M32" t="str">
        <f t="shared" si="1"/>
        <v>LED4 = LED, blue, 3 mm</v>
      </c>
      <c r="N32" s="3"/>
    </row>
    <row r="33" spans="1:18" ht="15" x14ac:dyDescent="0.2">
      <c r="A33" s="10" t="s">
        <v>97</v>
      </c>
      <c r="B33" s="10" t="s">
        <v>98</v>
      </c>
      <c r="C33" s="10" t="s">
        <v>99</v>
      </c>
      <c r="D33" s="10" t="s">
        <v>100</v>
      </c>
      <c r="E33" s="10" t="s">
        <v>102</v>
      </c>
      <c r="F33">
        <f t="shared" si="6"/>
        <v>2</v>
      </c>
      <c r="G33">
        <v>1081235</v>
      </c>
      <c r="I33" t="s">
        <v>101</v>
      </c>
      <c r="K33" s="22"/>
      <c r="L33" t="str">
        <f t="shared" si="3"/>
        <v>T1,T2 = BC847C, 45 V, 100 mA, 250 mW, hfe=400</v>
      </c>
      <c r="M33" t="str">
        <f t="shared" si="1"/>
        <v>T1,T2 = BC847C, 45 V, 100 mA, 250 mW, hfe=400</v>
      </c>
      <c r="N33" s="3"/>
    </row>
    <row r="34" spans="1:18" ht="15" x14ac:dyDescent="0.2">
      <c r="A34" s="10" t="s">
        <v>103</v>
      </c>
      <c r="B34" s="10" t="s">
        <v>66</v>
      </c>
      <c r="C34" s="10" t="s">
        <v>104</v>
      </c>
      <c r="D34" s="10" t="s">
        <v>105</v>
      </c>
      <c r="E34" s="10" t="s">
        <v>106</v>
      </c>
      <c r="F34">
        <f t="shared" si="6"/>
        <v>4</v>
      </c>
      <c r="G34">
        <v>2505852</v>
      </c>
      <c r="K34" s="22"/>
      <c r="L34" t="str">
        <f t="shared" si="3"/>
        <v>IC1,IC2,IC3,IC4 = MagI3C LED step Down High Current, Wuerth 172946001</v>
      </c>
      <c r="M34" t="str">
        <f t="shared" si="1"/>
        <v>IC1,IC2,IC3,IC4 = MagI3C LED step Down High Current, Wuerth 172946001</v>
      </c>
      <c r="N34" s="3"/>
    </row>
    <row r="35" spans="1:18" ht="15" x14ac:dyDescent="0.25">
      <c r="A35" s="10" t="s">
        <v>54</v>
      </c>
      <c r="B35" s="10" t="s">
        <v>55</v>
      </c>
      <c r="C35" s="10" t="s">
        <v>56</v>
      </c>
      <c r="D35" s="10" t="s">
        <v>42</v>
      </c>
      <c r="E35" s="10" t="s">
        <v>107</v>
      </c>
      <c r="F35">
        <f t="shared" si="6"/>
        <v>1</v>
      </c>
      <c r="G35">
        <v>8207380</v>
      </c>
      <c r="K35" s="24"/>
      <c r="L35" t="str">
        <f t="shared" si="3"/>
        <v>IC5 = LM2576HVS-ADJ, Step-down regulator, 4 - 60 V, 3 A</v>
      </c>
      <c r="M35" t="str">
        <f t="shared" si="1"/>
        <v>IC5 = LM2576HVS-ADJ, Step-down regulator, 4 - 60 V, 3 A</v>
      </c>
      <c r="N35" s="3"/>
    </row>
    <row r="36" spans="1:18" ht="15" x14ac:dyDescent="0.2">
      <c r="A36" s="10" t="s">
        <v>108</v>
      </c>
      <c r="B36" s="10" t="s">
        <v>43</v>
      </c>
      <c r="C36" s="10" t="s">
        <v>108</v>
      </c>
      <c r="D36" s="10"/>
      <c r="E36" s="10" t="s">
        <v>30</v>
      </c>
      <c r="F36">
        <f t="shared" si="6"/>
        <v>1</v>
      </c>
      <c r="H36" s="25" t="s">
        <v>109</v>
      </c>
      <c r="J36" s="25"/>
      <c r="L36" s="11" t="str">
        <f t="shared" si="3"/>
        <v>MOD1 = ESP-32-WROVER-B</v>
      </c>
      <c r="M36" t="str">
        <f t="shared" si="1"/>
        <v>MOD1 = ESP-32-WROVER-B</v>
      </c>
      <c r="N36" s="3"/>
    </row>
    <row r="37" spans="1:18" s="14" customFormat="1" ht="15" x14ac:dyDescent="0.2">
      <c r="A37" s="13" t="s">
        <v>17</v>
      </c>
      <c r="B37" s="13"/>
      <c r="C37" s="13"/>
      <c r="D37" s="13"/>
      <c r="E37" s="13"/>
      <c r="F37" s="14">
        <f>SUM(F38:F42)</f>
        <v>10</v>
      </c>
      <c r="H37" s="15"/>
      <c r="I37" s="15"/>
      <c r="L37" s="9" t="str">
        <f t="shared" ref="L37:L44" si="7">CONCATENATE(E37,IF(ISBLANK(E37),""," = "),A37)</f>
        <v>Other</v>
      </c>
      <c r="M37" s="14" t="str">
        <f t="shared" si="1"/>
        <v>Other</v>
      </c>
      <c r="N37" s="16"/>
      <c r="O37" s="28"/>
      <c r="P37" s="28"/>
      <c r="Q37" s="28"/>
      <c r="R37" s="31"/>
    </row>
    <row r="38" spans="1:18" s="18" customFormat="1" x14ac:dyDescent="0.2">
      <c r="A38" s="17" t="s">
        <v>122</v>
      </c>
      <c r="B38" s="10" t="s">
        <v>66</v>
      </c>
      <c r="C38" s="10" t="s">
        <v>123</v>
      </c>
      <c r="D38" s="17" t="s">
        <v>110</v>
      </c>
      <c r="E38" s="17" t="s">
        <v>111</v>
      </c>
      <c r="F38" s="18">
        <f t="shared" ref="F38:F43" si="8">LEN(E38) - LEN(SUBSTITUTE(E38,",","")) +1</f>
        <v>2</v>
      </c>
      <c r="G38">
        <v>2402408</v>
      </c>
      <c r="H38" s="23"/>
      <c r="J38" s="23"/>
      <c r="L38" s="18" t="str">
        <f t="shared" si="7"/>
        <v>S1,S2 = Switch, tactile, 12 V, 50 mA, 6x6 mm</v>
      </c>
      <c r="M38" s="18" t="str">
        <f t="shared" si="1"/>
        <v>S1,S2 = Switch, tactile, 12 V, 50 mA, 6x6 mm</v>
      </c>
      <c r="N38" s="3"/>
      <c r="O38" s="28"/>
      <c r="P38" s="28"/>
      <c r="Q38" s="28"/>
      <c r="R38" s="32"/>
    </row>
    <row r="39" spans="1:18" ht="15" x14ac:dyDescent="0.2">
      <c r="A39" s="10" t="s">
        <v>51</v>
      </c>
      <c r="B39" s="10" t="s">
        <v>66</v>
      </c>
      <c r="C39" s="10" t="s">
        <v>121</v>
      </c>
      <c r="D39" s="10" t="s">
        <v>52</v>
      </c>
      <c r="E39" s="27" t="s">
        <v>112</v>
      </c>
      <c r="F39" s="18">
        <f t="shared" si="8"/>
        <v>5</v>
      </c>
      <c r="I39" t="s">
        <v>120</v>
      </c>
      <c r="K39" s="22"/>
      <c r="L39" t="str">
        <f>CONCATENATE(E39,IF(ISBLANK(E39),""," = "),A39)</f>
        <v>K1,K2,K3,K4,K8 = Terminal block 5.08 mm, 2-way, 630 V</v>
      </c>
      <c r="M39" t="str">
        <f t="shared" si="1"/>
        <v>K1,K2,K3,K4,K8 = Terminal block 5.08 mm, 2-way, 630 V</v>
      </c>
      <c r="N39" s="3"/>
    </row>
    <row r="40" spans="1:18" s="18" customFormat="1" x14ac:dyDescent="0.2">
      <c r="A40" s="17" t="s">
        <v>113</v>
      </c>
      <c r="B40" s="10" t="s">
        <v>25</v>
      </c>
      <c r="C40" s="10" t="s">
        <v>31</v>
      </c>
      <c r="D40" s="17" t="s">
        <v>32</v>
      </c>
      <c r="E40" s="17" t="s">
        <v>53</v>
      </c>
      <c r="F40" s="18">
        <f t="shared" si="8"/>
        <v>1</v>
      </c>
      <c r="G40">
        <v>9729038</v>
      </c>
      <c r="H40" s="23"/>
      <c r="I40" s="23"/>
      <c r="L40" s="18" t="str">
        <f t="shared" ref="L40" si="9">CONCATENATE(E40,IF(ISBLANK(E40),""," = "),A40)</f>
        <v>K5 = header male 5 pin, 0.1" pitch vertical</v>
      </c>
      <c r="M40" s="18" t="str">
        <f t="shared" si="1"/>
        <v>K5 = header male 5 pin, 0.1" pitch vertical</v>
      </c>
      <c r="N40" s="3"/>
      <c r="O40" s="28"/>
      <c r="P40" s="28"/>
      <c r="Q40" s="28"/>
      <c r="R40" s="32"/>
    </row>
    <row r="41" spans="1:18" s="18" customFormat="1" x14ac:dyDescent="0.2">
      <c r="A41" s="17" t="s">
        <v>33</v>
      </c>
      <c r="B41" s="10" t="s">
        <v>25</v>
      </c>
      <c r="C41" s="10" t="s">
        <v>31</v>
      </c>
      <c r="D41" s="17" t="s">
        <v>32</v>
      </c>
      <c r="E41" s="17" t="s">
        <v>50</v>
      </c>
      <c r="F41" s="18">
        <f t="shared" si="8"/>
        <v>1</v>
      </c>
      <c r="G41">
        <v>9729038</v>
      </c>
      <c r="H41" s="23"/>
      <c r="I41" s="23"/>
      <c r="L41" s="18" t="str">
        <f t="shared" si="7"/>
        <v>K6 = header male 6 pin, 0.1" pitch vertical</v>
      </c>
      <c r="M41" s="18" t="str">
        <f t="shared" si="1"/>
        <v>K6 = header male 6 pin, 0.1" pitch vertical</v>
      </c>
      <c r="N41" s="3"/>
      <c r="O41" s="28"/>
      <c r="P41" s="28"/>
      <c r="Q41" s="28"/>
      <c r="R41" s="32"/>
    </row>
    <row r="42" spans="1:18" s="18" customFormat="1" x14ac:dyDescent="0.2">
      <c r="A42" s="17" t="s">
        <v>44</v>
      </c>
      <c r="B42" s="10" t="s">
        <v>25</v>
      </c>
      <c r="C42" s="10" t="s">
        <v>31</v>
      </c>
      <c r="D42" s="17" t="s">
        <v>32</v>
      </c>
      <c r="E42" s="17" t="s">
        <v>114</v>
      </c>
      <c r="F42" s="18">
        <f t="shared" si="8"/>
        <v>1</v>
      </c>
      <c r="G42">
        <v>9729038</v>
      </c>
      <c r="H42" s="23"/>
      <c r="I42" s="23"/>
      <c r="L42" s="18" t="str">
        <f t="shared" si="7"/>
        <v>K7 = header male 4 pin, 0.1" pitch vertical</v>
      </c>
      <c r="M42" s="18" t="str">
        <f t="shared" si="1"/>
        <v>K7 = header male 4 pin, 0.1" pitch vertical</v>
      </c>
      <c r="N42" s="3"/>
      <c r="O42" s="28"/>
      <c r="P42" s="28"/>
      <c r="Q42" s="28"/>
      <c r="R42" s="32"/>
    </row>
    <row r="43" spans="1:18" s="18" customFormat="1" x14ac:dyDescent="0.2">
      <c r="A43" s="17" t="s">
        <v>158</v>
      </c>
      <c r="B43" s="10" t="s">
        <v>159</v>
      </c>
      <c r="C43" s="10" t="s">
        <v>160</v>
      </c>
      <c r="D43" s="17" t="s">
        <v>161</v>
      </c>
      <c r="E43" s="17" t="s">
        <v>163</v>
      </c>
      <c r="F43" s="18">
        <f t="shared" si="8"/>
        <v>9</v>
      </c>
      <c r="G43">
        <v>1098454</v>
      </c>
      <c r="H43" s="23"/>
      <c r="I43" s="23" t="s">
        <v>162</v>
      </c>
      <c r="L43" s="18" t="str">
        <f t="shared" si="7"/>
        <v>JP1,JP2,JP3,JP4,JP5,JP6,JP7,JP8,JP9 = Jumper, 1x2, vertical</v>
      </c>
      <c r="M43" s="18" t="str">
        <f t="shared" si="1"/>
        <v>JP1,JP2,JP3,JP4,JP5,JP6,JP7,JP8,JP9 = Jumper, 1x2, vertical</v>
      </c>
      <c r="N43" s="3"/>
      <c r="O43" s="28"/>
      <c r="P43" s="28"/>
      <c r="Q43" s="28"/>
      <c r="R43" s="32"/>
    </row>
    <row r="44" spans="1:18" s="18" customFormat="1" x14ac:dyDescent="0.2">
      <c r="A44" s="17" t="s">
        <v>166</v>
      </c>
      <c r="B44" s="10" t="s">
        <v>164</v>
      </c>
      <c r="C44" s="10" t="s">
        <v>165</v>
      </c>
      <c r="D44" s="17"/>
      <c r="E44" s="17"/>
      <c r="F44" s="18">
        <v>4</v>
      </c>
      <c r="G44">
        <v>1740371</v>
      </c>
      <c r="H44" s="23"/>
      <c r="I44" s="23">
        <v>2509565244</v>
      </c>
      <c r="L44" s="18" t="str">
        <f t="shared" si="7"/>
        <v>4 x Jumper, 2 way, 2.54 mm</v>
      </c>
      <c r="M44" s="18" t="str">
        <f t="shared" si="1"/>
        <v>4 x Jumper, 2 way, 2.54 mm</v>
      </c>
      <c r="N44" s="3"/>
      <c r="O44" s="28"/>
      <c r="P44" s="28"/>
      <c r="Q44" s="28"/>
      <c r="R44" s="32"/>
    </row>
    <row r="45" spans="1:18" s="14" customFormat="1" ht="15" x14ac:dyDescent="0.2">
      <c r="A45" s="13" t="s">
        <v>18</v>
      </c>
      <c r="B45" s="13"/>
      <c r="C45" s="13"/>
      <c r="D45" s="13"/>
      <c r="E45" s="13"/>
      <c r="H45" s="15"/>
      <c r="I45" s="15"/>
      <c r="L45" s="9" t="str">
        <f t="shared" ref="L45:L46" si="10">CONCATENATE(E45,IF(ISBLANK(E45),""," = "),A45)</f>
        <v>Misc.</v>
      </c>
      <c r="M45" s="14" t="str">
        <f t="shared" ref="M45:M46" si="11">L45</f>
        <v>Misc.</v>
      </c>
      <c r="N45" s="3"/>
      <c r="O45" s="28"/>
      <c r="P45" s="28"/>
      <c r="Q45" s="28"/>
      <c r="R45" s="31"/>
    </row>
    <row r="46" spans="1:18" s="18" customFormat="1" x14ac:dyDescent="0.2">
      <c r="A46" s="17" t="s">
        <v>156</v>
      </c>
      <c r="B46" s="17" t="s">
        <v>24</v>
      </c>
      <c r="C46" s="17"/>
      <c r="D46" s="17"/>
      <c r="E46" s="17"/>
      <c r="F46" s="18">
        <v>1</v>
      </c>
      <c r="H46"/>
      <c r="I46"/>
      <c r="L46" s="17" t="str">
        <f t="shared" si="10"/>
        <v>PCB 180583-1 V2.01</v>
      </c>
      <c r="M46" s="18" t="str">
        <f t="shared" si="11"/>
        <v>PCB 180583-1 V2.01</v>
      </c>
      <c r="N46" s="3"/>
      <c r="O46" s="28"/>
      <c r="P46" s="28"/>
      <c r="Q46" s="28"/>
      <c r="R46" s="32"/>
    </row>
    <row r="47" spans="1:18" ht="15" x14ac:dyDescent="0.2">
      <c r="A47" s="17"/>
      <c r="G47" s="18"/>
      <c r="H47" s="18"/>
      <c r="I47" s="18"/>
      <c r="L47" s="11"/>
      <c r="N47" s="3"/>
    </row>
    <row r="48" spans="1:18" ht="15" x14ac:dyDescent="0.2">
      <c r="A48" s="17"/>
      <c r="G48" s="18"/>
      <c r="H48" s="18"/>
      <c r="I48" s="18"/>
      <c r="L48" s="11"/>
      <c r="N48" s="3"/>
    </row>
    <row r="49" spans="1:14" ht="15" x14ac:dyDescent="0.2">
      <c r="A49" s="17"/>
      <c r="G49" s="18"/>
      <c r="I49" s="18"/>
      <c r="L49" s="11"/>
      <c r="N49" s="3"/>
    </row>
    <row r="50" spans="1:14" ht="15" x14ac:dyDescent="0.2">
      <c r="A50" t="s">
        <v>26</v>
      </c>
      <c r="L50" s="11" t="str">
        <f t="shared" ref="L50:L80" si="12">CONCATENATE(E50,IF(ISBLANK(E50),""," = "),A50)</f>
        <v>* = see text</v>
      </c>
      <c r="N50" s="3"/>
    </row>
    <row r="51" spans="1:14" ht="15" x14ac:dyDescent="0.2">
      <c r="L51" s="11"/>
      <c r="N51" s="3"/>
    </row>
    <row r="52" spans="1:14" ht="15" x14ac:dyDescent="0.2">
      <c r="L52" s="11" t="str">
        <f t="shared" si="12"/>
        <v/>
      </c>
      <c r="N52" s="3"/>
    </row>
    <row r="53" spans="1:14" ht="15" x14ac:dyDescent="0.2">
      <c r="L53" s="11" t="str">
        <f t="shared" si="12"/>
        <v/>
      </c>
      <c r="N53" s="3"/>
    </row>
    <row r="54" spans="1:14" ht="15" x14ac:dyDescent="0.2">
      <c r="L54" s="11" t="str">
        <f t="shared" si="12"/>
        <v/>
      </c>
      <c r="N54" s="3"/>
    </row>
    <row r="55" spans="1:14" ht="15" x14ac:dyDescent="0.2">
      <c r="L55" s="11" t="str">
        <f t="shared" si="12"/>
        <v/>
      </c>
      <c r="N55" s="3"/>
    </row>
    <row r="56" spans="1:14" ht="15" x14ac:dyDescent="0.2">
      <c r="L56" s="11" t="str">
        <f t="shared" si="12"/>
        <v/>
      </c>
      <c r="N56" s="3"/>
    </row>
    <row r="57" spans="1:14" ht="15" x14ac:dyDescent="0.2">
      <c r="L57" s="11" t="str">
        <f t="shared" si="12"/>
        <v/>
      </c>
      <c r="N57" s="3"/>
    </row>
    <row r="58" spans="1:14" ht="15" x14ac:dyDescent="0.2">
      <c r="L58" s="11" t="str">
        <f t="shared" si="12"/>
        <v/>
      </c>
      <c r="N58" s="3"/>
    </row>
    <row r="59" spans="1:14" ht="15" x14ac:dyDescent="0.2">
      <c r="L59" s="11" t="str">
        <f t="shared" si="12"/>
        <v/>
      </c>
      <c r="N59" s="3"/>
    </row>
    <row r="60" spans="1:14" ht="15" x14ac:dyDescent="0.2">
      <c r="L60" s="11" t="str">
        <f t="shared" si="12"/>
        <v/>
      </c>
      <c r="N60" s="3"/>
    </row>
    <row r="61" spans="1:14" ht="15" x14ac:dyDescent="0.2">
      <c r="L61" s="11" t="str">
        <f t="shared" si="12"/>
        <v/>
      </c>
      <c r="N61" s="3"/>
    </row>
    <row r="62" spans="1:14" ht="15" x14ac:dyDescent="0.2">
      <c r="L62" s="11" t="str">
        <f t="shared" si="12"/>
        <v/>
      </c>
      <c r="N62" s="3"/>
    </row>
    <row r="63" spans="1:14" ht="15" x14ac:dyDescent="0.2">
      <c r="L63" s="11" t="str">
        <f t="shared" si="12"/>
        <v/>
      </c>
      <c r="N63" s="3"/>
    </row>
    <row r="64" spans="1:14" ht="15" x14ac:dyDescent="0.2">
      <c r="L64" s="11" t="str">
        <f t="shared" si="12"/>
        <v/>
      </c>
      <c r="N64" s="3"/>
    </row>
    <row r="65" spans="12:14" ht="15" x14ac:dyDescent="0.2">
      <c r="L65" s="11" t="str">
        <f t="shared" si="12"/>
        <v/>
      </c>
      <c r="N65" s="3"/>
    </row>
    <row r="66" spans="12:14" ht="15" x14ac:dyDescent="0.2">
      <c r="L66" s="11" t="str">
        <f t="shared" si="12"/>
        <v/>
      </c>
      <c r="N66" s="3"/>
    </row>
    <row r="67" spans="12:14" ht="15" x14ac:dyDescent="0.2">
      <c r="L67" s="11" t="str">
        <f t="shared" si="12"/>
        <v/>
      </c>
      <c r="N67" s="3"/>
    </row>
    <row r="68" spans="12:14" ht="15" x14ac:dyDescent="0.2">
      <c r="L68" s="11" t="str">
        <f t="shared" si="12"/>
        <v/>
      </c>
      <c r="N68" s="3"/>
    </row>
    <row r="69" spans="12:14" ht="15" x14ac:dyDescent="0.2">
      <c r="L69" s="11" t="str">
        <f t="shared" si="12"/>
        <v/>
      </c>
      <c r="N69" s="3"/>
    </row>
    <row r="70" spans="12:14" ht="15" x14ac:dyDescent="0.2">
      <c r="L70" s="11" t="str">
        <f t="shared" si="12"/>
        <v/>
      </c>
    </row>
    <row r="71" spans="12:14" ht="15" x14ac:dyDescent="0.2">
      <c r="L71" s="11" t="str">
        <f t="shared" si="12"/>
        <v/>
      </c>
    </row>
    <row r="72" spans="12:14" ht="15" x14ac:dyDescent="0.2">
      <c r="L72" s="11" t="str">
        <f t="shared" si="12"/>
        <v/>
      </c>
    </row>
    <row r="73" spans="12:14" ht="15" x14ac:dyDescent="0.2">
      <c r="L73" s="11" t="str">
        <f t="shared" si="12"/>
        <v/>
      </c>
    </row>
    <row r="74" spans="12:14" ht="15" x14ac:dyDescent="0.2">
      <c r="L74" s="11" t="str">
        <f t="shared" si="12"/>
        <v/>
      </c>
    </row>
    <row r="75" spans="12:14" ht="15" x14ac:dyDescent="0.2">
      <c r="L75" s="11" t="str">
        <f t="shared" si="12"/>
        <v/>
      </c>
    </row>
    <row r="76" spans="12:14" ht="15" x14ac:dyDescent="0.2">
      <c r="L76" s="11" t="str">
        <f t="shared" si="12"/>
        <v/>
      </c>
    </row>
    <row r="77" spans="12:14" ht="15" x14ac:dyDescent="0.2">
      <c r="L77" s="11" t="str">
        <f t="shared" si="12"/>
        <v/>
      </c>
    </row>
    <row r="78" spans="12:14" ht="15" x14ac:dyDescent="0.2">
      <c r="L78" s="11" t="str">
        <f t="shared" si="12"/>
        <v/>
      </c>
    </row>
    <row r="79" spans="12:14" ht="15" x14ac:dyDescent="0.2">
      <c r="L79" s="11" t="str">
        <f t="shared" si="12"/>
        <v/>
      </c>
    </row>
    <row r="80" spans="12:14" ht="15" x14ac:dyDescent="0.2">
      <c r="L80" s="11" t="str">
        <f t="shared" si="12"/>
        <v/>
      </c>
    </row>
    <row r="81" spans="12:12" ht="15" x14ac:dyDescent="0.2">
      <c r="L81" s="11" t="str">
        <f t="shared" ref="L81:L112" si="13">CONCATENATE(E81,IF(ISBLANK(E81),""," = "),A81)</f>
        <v/>
      </c>
    </row>
    <row r="82" spans="12:12" ht="15" x14ac:dyDescent="0.2">
      <c r="L82" s="11" t="str">
        <f t="shared" si="13"/>
        <v/>
      </c>
    </row>
    <row r="83" spans="12:12" ht="15" x14ac:dyDescent="0.2">
      <c r="L83" s="11" t="str">
        <f t="shared" si="13"/>
        <v/>
      </c>
    </row>
    <row r="84" spans="12:12" ht="15" x14ac:dyDescent="0.2">
      <c r="L84" s="11" t="str">
        <f t="shared" si="13"/>
        <v/>
      </c>
    </row>
    <row r="85" spans="12:12" ht="15" x14ac:dyDescent="0.2">
      <c r="L85" s="11" t="str">
        <f t="shared" si="13"/>
        <v/>
      </c>
    </row>
    <row r="86" spans="12:12" ht="15" x14ac:dyDescent="0.2">
      <c r="L86" s="11" t="str">
        <f t="shared" si="13"/>
        <v/>
      </c>
    </row>
    <row r="87" spans="12:12" ht="15" x14ac:dyDescent="0.2">
      <c r="L87" s="11" t="str">
        <f t="shared" si="13"/>
        <v/>
      </c>
    </row>
    <row r="88" spans="12:12" ht="15" x14ac:dyDescent="0.2">
      <c r="L88" s="11" t="str">
        <f t="shared" si="13"/>
        <v/>
      </c>
    </row>
    <row r="89" spans="12:12" ht="15" x14ac:dyDescent="0.2">
      <c r="L89" s="11" t="str">
        <f t="shared" si="13"/>
        <v/>
      </c>
    </row>
    <row r="90" spans="12:12" ht="15" x14ac:dyDescent="0.2">
      <c r="L90" s="11" t="str">
        <f t="shared" si="13"/>
        <v/>
      </c>
    </row>
    <row r="91" spans="12:12" ht="15" x14ac:dyDescent="0.2">
      <c r="L91" s="11" t="str">
        <f t="shared" si="13"/>
        <v/>
      </c>
    </row>
    <row r="92" spans="12:12" ht="15" x14ac:dyDescent="0.2">
      <c r="L92" s="11" t="str">
        <f t="shared" si="13"/>
        <v/>
      </c>
    </row>
    <row r="93" spans="12:12" ht="15" x14ac:dyDescent="0.2">
      <c r="L93" s="11" t="str">
        <f t="shared" si="13"/>
        <v/>
      </c>
    </row>
    <row r="94" spans="12:12" ht="15" x14ac:dyDescent="0.2">
      <c r="L94" s="11" t="str">
        <f t="shared" si="13"/>
        <v/>
      </c>
    </row>
    <row r="95" spans="12:12" ht="15" x14ac:dyDescent="0.2">
      <c r="L95" s="11" t="str">
        <f t="shared" si="13"/>
        <v/>
      </c>
    </row>
    <row r="96" spans="12:12" ht="15" x14ac:dyDescent="0.2">
      <c r="L96" s="11" t="str">
        <f t="shared" si="13"/>
        <v/>
      </c>
    </row>
    <row r="97" spans="12:12" ht="15" x14ac:dyDescent="0.2">
      <c r="L97" s="11" t="str">
        <f t="shared" si="13"/>
        <v/>
      </c>
    </row>
    <row r="98" spans="12:12" ht="15" x14ac:dyDescent="0.2">
      <c r="L98" s="11" t="str">
        <f t="shared" si="13"/>
        <v/>
      </c>
    </row>
    <row r="99" spans="12:12" ht="15" x14ac:dyDescent="0.2">
      <c r="L99" s="11" t="str">
        <f t="shared" si="13"/>
        <v/>
      </c>
    </row>
    <row r="100" spans="12:12" ht="15" x14ac:dyDescent="0.2">
      <c r="L100" s="11" t="str">
        <f t="shared" si="13"/>
        <v/>
      </c>
    </row>
    <row r="101" spans="12:12" ht="15" x14ac:dyDescent="0.2">
      <c r="L101" s="11" t="str">
        <f t="shared" si="13"/>
        <v/>
      </c>
    </row>
    <row r="102" spans="12:12" ht="15" x14ac:dyDescent="0.2">
      <c r="L102" s="11" t="str">
        <f t="shared" si="13"/>
        <v/>
      </c>
    </row>
    <row r="103" spans="12:12" ht="15" x14ac:dyDescent="0.2">
      <c r="L103" s="11" t="str">
        <f t="shared" si="13"/>
        <v/>
      </c>
    </row>
    <row r="104" spans="12:12" ht="15" x14ac:dyDescent="0.2">
      <c r="L104" s="11" t="str">
        <f t="shared" si="13"/>
        <v/>
      </c>
    </row>
    <row r="105" spans="12:12" ht="15" x14ac:dyDescent="0.2">
      <c r="L105" s="11" t="str">
        <f t="shared" si="13"/>
        <v/>
      </c>
    </row>
    <row r="106" spans="12:12" ht="15" x14ac:dyDescent="0.2">
      <c r="L106" s="11" t="str">
        <f t="shared" si="13"/>
        <v/>
      </c>
    </row>
    <row r="107" spans="12:12" ht="15" x14ac:dyDescent="0.2">
      <c r="L107" s="11" t="str">
        <f t="shared" si="13"/>
        <v/>
      </c>
    </row>
    <row r="108" spans="12:12" ht="15" x14ac:dyDescent="0.2">
      <c r="L108" s="11" t="str">
        <f t="shared" si="13"/>
        <v/>
      </c>
    </row>
    <row r="109" spans="12:12" ht="15" x14ac:dyDescent="0.2">
      <c r="L109" s="11" t="str">
        <f t="shared" si="13"/>
        <v/>
      </c>
    </row>
    <row r="110" spans="12:12" ht="15" x14ac:dyDescent="0.2">
      <c r="L110" s="11" t="str">
        <f t="shared" si="13"/>
        <v/>
      </c>
    </row>
    <row r="111" spans="12:12" ht="15" x14ac:dyDescent="0.2">
      <c r="L111" s="11" t="str">
        <f t="shared" si="13"/>
        <v/>
      </c>
    </row>
    <row r="112" spans="12:12" ht="15" x14ac:dyDescent="0.2">
      <c r="L112" s="11" t="str">
        <f t="shared" si="13"/>
        <v/>
      </c>
    </row>
    <row r="113" spans="12:12" ht="15" x14ac:dyDescent="0.2">
      <c r="L113" s="11" t="str">
        <f t="shared" ref="L113:L126" si="14">CONCATENATE(E113,IF(ISBLANK(E113),""," = "),A113)</f>
        <v/>
      </c>
    </row>
    <row r="114" spans="12:12" ht="15" x14ac:dyDescent="0.2">
      <c r="L114" s="11" t="str">
        <f t="shared" si="14"/>
        <v/>
      </c>
    </row>
    <row r="115" spans="12:12" ht="15" x14ac:dyDescent="0.2">
      <c r="L115" s="11" t="str">
        <f t="shared" si="14"/>
        <v/>
      </c>
    </row>
    <row r="116" spans="12:12" ht="15" x14ac:dyDescent="0.2">
      <c r="L116" s="11" t="str">
        <f t="shared" si="14"/>
        <v/>
      </c>
    </row>
    <row r="117" spans="12:12" ht="15" x14ac:dyDescent="0.2">
      <c r="L117" s="11" t="str">
        <f t="shared" si="14"/>
        <v/>
      </c>
    </row>
    <row r="118" spans="12:12" ht="15" x14ac:dyDescent="0.2">
      <c r="L118" s="11" t="str">
        <f t="shared" si="14"/>
        <v/>
      </c>
    </row>
    <row r="119" spans="12:12" ht="15" x14ac:dyDescent="0.2">
      <c r="L119" s="11" t="str">
        <f t="shared" si="14"/>
        <v/>
      </c>
    </row>
    <row r="120" spans="12:12" ht="15" x14ac:dyDescent="0.2">
      <c r="L120" s="11" t="str">
        <f t="shared" si="14"/>
        <v/>
      </c>
    </row>
    <row r="121" spans="12:12" ht="15" x14ac:dyDescent="0.2">
      <c r="L121" s="11" t="str">
        <f t="shared" si="14"/>
        <v/>
      </c>
    </row>
    <row r="122" spans="12:12" ht="15" x14ac:dyDescent="0.2">
      <c r="L122" s="11" t="str">
        <f t="shared" si="14"/>
        <v/>
      </c>
    </row>
    <row r="123" spans="12:12" ht="15" x14ac:dyDescent="0.2">
      <c r="L123" s="11" t="str">
        <f t="shared" si="14"/>
        <v/>
      </c>
    </row>
    <row r="124" spans="12:12" ht="15" x14ac:dyDescent="0.2">
      <c r="L124" s="11" t="str">
        <f t="shared" si="14"/>
        <v/>
      </c>
    </row>
    <row r="125" spans="12:12" ht="15" x14ac:dyDescent="0.2">
      <c r="L125" s="11" t="str">
        <f t="shared" si="14"/>
        <v/>
      </c>
    </row>
    <row r="126" spans="12:12" ht="15" x14ac:dyDescent="0.2">
      <c r="L126" s="11" t="str">
        <f t="shared" si="14"/>
        <v/>
      </c>
    </row>
  </sheetData>
  <mergeCells count="1">
    <mergeCell ref="A1:F1"/>
  </mergeCells>
  <pageMargins left="0.31496062992125984" right="0.31496062992125984" top="0.31496062992125984" bottom="0.43307086614173229" header="0.51181102362204722" footer="0.51181102362204722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"/>
  <sheetViews>
    <sheetView zoomScaleNormal="100" workbookViewId="0"/>
  </sheetViews>
  <sheetFormatPr defaultRowHeight="12.75" x14ac:dyDescent="0.2"/>
  <cols>
    <col min="1" max="1" width="13.140625"/>
    <col min="2" max="2" width="6"/>
    <col min="3" max="3" width="21.42578125"/>
    <col min="4" max="4" width="128"/>
    <col min="5" max="1025" width="11.5703125"/>
  </cols>
  <sheetData>
    <row r="1" spans="1:4" s="19" customFormat="1" ht="17.100000000000001" customHeight="1" x14ac:dyDescent="0.2">
      <c r="A1" s="34" t="s">
        <v>19</v>
      </c>
      <c r="B1" s="34"/>
      <c r="C1" s="34"/>
      <c r="D1" s="34"/>
    </row>
    <row r="2" spans="1:4" ht="14.85" customHeight="1" x14ac:dyDescent="0.2">
      <c r="A2" s="20" t="s">
        <v>20</v>
      </c>
      <c r="B2" s="21" t="s">
        <v>21</v>
      </c>
      <c r="C2" s="21" t="s">
        <v>22</v>
      </c>
      <c r="D2" s="21" t="s">
        <v>1</v>
      </c>
    </row>
  </sheetData>
  <mergeCells count="1">
    <mergeCell ref="A1:D1"/>
  </mergeCells>
  <pageMargins left="0.31527777777777799" right="0.31527777777777799" top="0.31527777777777799" bottom="0.41388888888888897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BOM</vt:lpstr>
      <vt:lpstr>history</vt:lpstr>
      <vt:lpstr>BOM!Afdrukbereik</vt:lpstr>
      <vt:lpstr>BOM!Print_Area_0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</cp:lastModifiedBy>
  <cp:revision>16</cp:revision>
  <cp:lastPrinted>2019-05-27T06:16:06Z</cp:lastPrinted>
  <dcterms:created xsi:type="dcterms:W3CDTF">2009-05-15T08:53:47Z</dcterms:created>
  <dcterms:modified xsi:type="dcterms:W3CDTF">2019-07-03T12:43:16Z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